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me5550\Desktop\"/>
    </mc:Choice>
  </mc:AlternateContent>
  <xr:revisionPtr revIDLastSave="0" documentId="13_ncr:1_{28F0D79B-B8C6-48D6-AB22-BDF1F6F6CB2D}" xr6:coauthVersionLast="47" xr6:coauthVersionMax="47" xr10:uidLastSave="{00000000-0000-0000-0000-000000000000}"/>
  <bookViews>
    <workbookView xWindow="-110" yWindow="-110" windowWidth="19420" windowHeight="10420" firstSheet="3" activeTab="3" xr2:uid="{CA8DE710-0EC3-4B64-AF9D-98684D1608BB}"/>
  </bookViews>
  <sheets>
    <sheet name="Synthèse par région" sheetId="4" state="hidden" r:id="rId1"/>
    <sheet name="Feuil1" sheetId="1" state="hidden" r:id="rId2"/>
    <sheet name="Région" sheetId="3" state="hidden" r:id="rId3"/>
    <sheet name="Nombres de bourse par régions" sheetId="5" r:id="rId4"/>
  </sheets>
  <externalReferences>
    <externalReference r:id="rId5"/>
  </externalReferences>
  <definedNames>
    <definedName name="_xlnm._FilterDatabase" localSheetId="3" hidden="1">'Nombres de bourse par régions'!$A$9:$J$30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5" l="1"/>
  <c r="G25" i="5" l="1"/>
  <c r="G24" i="5"/>
  <c r="G23" i="5"/>
  <c r="G22" i="5"/>
  <c r="G21" i="5"/>
  <c r="G18" i="5"/>
  <c r="G17" i="5"/>
  <c r="G15" i="5"/>
  <c r="G14" i="5"/>
  <c r="G13" i="5"/>
  <c r="G12" i="5"/>
  <c r="G11" i="5"/>
  <c r="H28" i="5" l="1"/>
  <c r="E20" i="5"/>
  <c r="E15" i="5"/>
  <c r="E18" i="5"/>
  <c r="F20" i="5" l="1"/>
  <c r="F17" i="5"/>
  <c r="F16" i="5"/>
  <c r="F10" i="5"/>
  <c r="B22" i="5"/>
  <c r="B15" i="5"/>
  <c r="B14" i="5"/>
  <c r="I15" i="5" l="1"/>
  <c r="I25" i="5"/>
  <c r="I12" i="5"/>
  <c r="I14" i="5"/>
  <c r="I24" i="5"/>
  <c r="I23" i="5"/>
  <c r="I21" i="5"/>
  <c r="I20" i="5"/>
  <c r="I17" i="5"/>
  <c r="I22" i="5"/>
  <c r="I16" i="5"/>
  <c r="I10" i="5"/>
  <c r="D22" i="5" l="1"/>
  <c r="D15" i="5"/>
  <c r="J27" i="5" l="1"/>
  <c r="I28" i="5"/>
  <c r="G28" i="5"/>
  <c r="F28" i="5"/>
  <c r="E28" i="5"/>
  <c r="D28" i="5"/>
  <c r="C28" i="5"/>
  <c r="B28" i="5"/>
  <c r="J11" i="5" l="1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10" i="5" l="1"/>
  <c r="J28" i="5" s="1"/>
  <c r="AK12" i="4"/>
  <c r="AK11" i="4"/>
  <c r="AK10" i="4"/>
  <c r="AK9" i="4"/>
  <c r="AK8" i="4"/>
  <c r="AK7" i="4"/>
  <c r="AK6" i="4"/>
  <c r="AK5" i="4"/>
  <c r="AK4" i="4"/>
  <c r="AK13" i="4" s="1"/>
  <c r="AJ4" i="4"/>
  <c r="AJ13" i="4" s="1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B13" i="4"/>
  <c r="E13" i="1"/>
  <c r="E10" i="1"/>
  <c r="E9" i="1"/>
  <c r="D14" i="1"/>
  <c r="C14" i="1"/>
  <c r="B14" i="1"/>
  <c r="E11" i="1" l="1"/>
  <c r="E12" i="1" l="1"/>
  <c r="E5" i="1" l="1"/>
  <c r="E7" i="1"/>
  <c r="E8" i="1"/>
  <c r="E6" i="1"/>
  <c r="E14" i="1" l="1"/>
</calcChain>
</file>

<file path=xl/sharedStrings.xml><?xml version="1.0" encoding="utf-8"?>
<sst xmlns="http://schemas.openxmlformats.org/spreadsheetml/2006/main" count="155" uniqueCount="90">
  <si>
    <t>Tableau répertoriant des bourses octroyées par région et par programme</t>
  </si>
  <si>
    <t>Bourses</t>
  </si>
  <si>
    <t>Nbre de bourses offertes</t>
  </si>
  <si>
    <t>Nbre de boursiers inscrits</t>
  </si>
  <si>
    <t>Montant accordé</t>
  </si>
  <si>
    <t>Montant
versé</t>
  </si>
  <si>
    <t>Biochimie clinique</t>
  </si>
  <si>
    <t>Pharmacothérapie avancée</t>
  </si>
  <si>
    <t>Physique médicale</t>
  </si>
  <si>
    <t>Régions éloignées</t>
  </si>
  <si>
    <t>Soins infirmiers pour infirmières praticiennes spécialisées</t>
  </si>
  <si>
    <t xml:space="preserve"> Emplois de la santé et des services sociaux en région éloignée</t>
  </si>
  <si>
    <t>Préposés aux bénéficiaires et auxiliaires aux services de santé et sociaux</t>
  </si>
  <si>
    <t>Pratique sage-femme pour certaines régions</t>
  </si>
  <si>
    <t xml:space="preserve">Psychothérapie </t>
  </si>
  <si>
    <t>TOTAL</t>
  </si>
  <si>
    <t>Pratique sage-femme
 pour certaines régions</t>
  </si>
  <si>
    <t>Abitibi-Témiscamingue</t>
  </si>
  <si>
    <t>Bas-Saint-Laurent</t>
  </si>
  <si>
    <t>Capitale-Nationale</t>
  </si>
  <si>
    <t>Centre-du-Québec</t>
  </si>
  <si>
    <t>Chaudière-Appalaches</t>
  </si>
  <si>
    <t>Côte-Nord</t>
  </si>
  <si>
    <t>Estrie</t>
  </si>
  <si>
    <t>Gaspésie–Îles-de-la-Madeleine</t>
  </si>
  <si>
    <t>Lanaudière</t>
  </si>
  <si>
    <t>Laurentides</t>
  </si>
  <si>
    <t>Laval</t>
  </si>
  <si>
    <t>Mauricie</t>
  </si>
  <si>
    <t>Montérégie</t>
  </si>
  <si>
    <t>Montréal</t>
  </si>
  <si>
    <t>Nord-du-Québec</t>
  </si>
  <si>
    <t>Outaouais</t>
  </si>
  <si>
    <t>Saguenay–Lac-Saint-Jean</t>
  </si>
  <si>
    <t>03</t>
  </si>
  <si>
    <t>02</t>
  </si>
  <si>
    <t>01</t>
  </si>
  <si>
    <t>08</t>
  </si>
  <si>
    <t>09</t>
  </si>
  <si>
    <t>05</t>
  </si>
  <si>
    <t>11</t>
  </si>
  <si>
    <t>04</t>
  </si>
  <si>
    <t>06</t>
  </si>
  <si>
    <t>07</t>
  </si>
  <si>
    <t>01 Bas-Saint-Laurent</t>
  </si>
  <si>
    <t>02 Saguenay–Lac-Saint-Jean</t>
  </si>
  <si>
    <t>03 Capitale-Nationale</t>
  </si>
  <si>
    <t>04 Mauricie</t>
  </si>
  <si>
    <t>05 Estrie</t>
  </si>
  <si>
    <t>06 Montréal</t>
  </si>
  <si>
    <t>07 Outaouais</t>
  </si>
  <si>
    <t>08 Abitibi-Témiscamingue</t>
  </si>
  <si>
    <t>09 Côte-Nord</t>
  </si>
  <si>
    <t>10 Nord-du-Québec</t>
  </si>
  <si>
    <t>11 Gaspésie–Îles-de-la-Madeleine</t>
  </si>
  <si>
    <t>12 Chaudière-Appalaches</t>
  </si>
  <si>
    <t>13 Laval</t>
  </si>
  <si>
    <t>14 Lanaudière</t>
  </si>
  <si>
    <t>15 Laurentides</t>
  </si>
  <si>
    <t>16 Montérégie</t>
  </si>
  <si>
    <t>17 Centre-du-Québec</t>
  </si>
  <si>
    <t>Nombre de bourses</t>
  </si>
  <si>
    <t>Montant</t>
  </si>
  <si>
    <t>Programme de bourses</t>
  </si>
  <si>
    <t>01 - Bas-Saint-Laurent</t>
  </si>
  <si>
    <t>02 - Saguenay–Lac-Saint-Jean</t>
  </si>
  <si>
    <t>03 - Capitale-Nationale</t>
  </si>
  <si>
    <t>05 - Estrie</t>
  </si>
  <si>
    <t>06 - Montréal</t>
  </si>
  <si>
    <t>07 - Outaouais</t>
  </si>
  <si>
    <t>08 - Abitibi-Témiscamingue</t>
  </si>
  <si>
    <t>09 - Côte-Nord</t>
  </si>
  <si>
    <t>10 - Nord-du-Québec</t>
  </si>
  <si>
    <t>11 - Gaspésie–Îles-de-la-Madeleine</t>
  </si>
  <si>
    <t>12 - Chaudière-Appalaches</t>
  </si>
  <si>
    <t>13 - Laval</t>
  </si>
  <si>
    <t>14 - Lanaudière</t>
  </si>
  <si>
    <t>15 - Laurentides</t>
  </si>
  <si>
    <t>16 - Montérégie</t>
  </si>
  <si>
    <t>Total</t>
  </si>
  <si>
    <t>04 - Mauricie et centre du Québéc</t>
  </si>
  <si>
    <t>17 -Nunavik</t>
  </si>
  <si>
    <t xml:space="preserve"> Emplois de la santé et des services
 sociaux en région éloignée</t>
  </si>
  <si>
    <t>Pharmacothérapie
 avancée</t>
  </si>
  <si>
    <t>17 - Nunavik</t>
  </si>
  <si>
    <t>18 - Terres-Cries-de-la-Baie-James</t>
  </si>
  <si>
    <t>Régions</t>
  </si>
  <si>
    <t>Préposée aux bénéficiaires : AEP-PAB</t>
  </si>
  <si>
    <t>Préposés aux bénéficiaires et 
auxiliaires aux services de santé et sociaux DEP APED</t>
  </si>
  <si>
    <t>Tableau des bourses par région et par programme depuis l'année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</si>
</sst>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&quot;$&quot;_ ;_ * \(#,##0\)\ &quot;$&quot;_ ;_ * &quot;-&quot;??_)\ &quot;$&quot;_ ;_ @_ "/>
    <numFmt numFmtId="165" formatCode="_ * #,##0_)_ ;_ * \(#,##0\)_ ;_ * &quot;-&quot;??_)_ ;_ @_ "/>
    <numFmt numFmtId="166" formatCode="#,##0.00\ &quot;$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8"/>
      <color theme="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center" vertical="center"/>
    </xf>
    <xf numFmtId="164" fontId="5" fillId="4" borderId="6" xfId="2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right"/>
    </xf>
    <xf numFmtId="0" fontId="7" fillId="5" borderId="6" xfId="0" applyFont="1" applyFill="1" applyBorder="1" applyAlignment="1">
      <alignment horizontal="center" vertical="center"/>
    </xf>
    <xf numFmtId="164" fontId="7" fillId="5" borderId="6" xfId="2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right"/>
    </xf>
    <xf numFmtId="0" fontId="4" fillId="6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165" fontId="4" fillId="2" borderId="9" xfId="1" applyNumberFormat="1" applyFont="1" applyFill="1" applyBorder="1"/>
    <xf numFmtId="166" fontId="4" fillId="2" borderId="9" xfId="0" applyNumberFormat="1" applyFont="1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5" xfId="0" applyBorder="1"/>
    <xf numFmtId="0" fontId="0" fillId="0" borderId="17" xfId="0" applyBorder="1"/>
    <xf numFmtId="0" fontId="0" fillId="0" borderId="0" xfId="0" applyAlignment="1">
      <alignment vertical="center"/>
    </xf>
    <xf numFmtId="0" fontId="2" fillId="8" borderId="19" xfId="0" applyFont="1" applyFill="1" applyBorder="1"/>
    <xf numFmtId="0" fontId="8" fillId="8" borderId="10" xfId="0" applyFont="1" applyFill="1" applyBorder="1" applyAlignment="1">
      <alignment horizontal="right" vertical="center"/>
    </xf>
    <xf numFmtId="0" fontId="8" fillId="9" borderId="7" xfId="0" applyFont="1" applyFill="1" applyBorder="1" applyAlignment="1">
      <alignment horizontal="right" vertical="center"/>
    </xf>
    <xf numFmtId="0" fontId="9" fillId="9" borderId="7" xfId="0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4" fontId="0" fillId="0" borderId="12" xfId="2" applyFont="1" applyBorder="1"/>
    <xf numFmtId="44" fontId="0" fillId="0" borderId="18" xfId="2" applyFont="1" applyBorder="1"/>
    <xf numFmtId="44" fontId="2" fillId="8" borderId="20" xfId="2" applyFont="1" applyFill="1" applyBorder="1"/>
    <xf numFmtId="44" fontId="0" fillId="0" borderId="5" xfId="2" applyFont="1" applyBorder="1"/>
    <xf numFmtId="0" fontId="11" fillId="10" borderId="6" xfId="0" applyFont="1" applyFill="1" applyBorder="1" applyAlignment="1">
      <alignment horizontal="center" vertical="center" wrapText="1"/>
    </xf>
    <xf numFmtId="165" fontId="12" fillId="9" borderId="6" xfId="1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Fill="1" applyBorder="1"/>
    <xf numFmtId="0" fontId="14" fillId="10" borderId="6" xfId="0" applyFont="1" applyFill="1" applyBorder="1" applyAlignment="1">
      <alignment horizontal="center" vertical="center"/>
    </xf>
    <xf numFmtId="165" fontId="14" fillId="10" borderId="6" xfId="1" applyNumberFormat="1" applyFont="1" applyFill="1" applyBorder="1" applyAlignment="1">
      <alignment horizontal="right" vertical="center"/>
    </xf>
    <xf numFmtId="165" fontId="15" fillId="10" borderId="6" xfId="1" applyNumberFormat="1" applyFont="1" applyFill="1" applyBorder="1" applyAlignment="1">
      <alignment horizontal="right" vertical="center"/>
    </xf>
    <xf numFmtId="0" fontId="12" fillId="9" borderId="6" xfId="0" applyFont="1" applyFill="1" applyBorder="1" applyAlignment="1">
      <alignment horizontal="left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0</xdr:rowOff>
    </xdr:from>
    <xdr:to>
      <xdr:col>0</xdr:col>
      <xdr:colOff>2554941</xdr:colOff>
      <xdr:row>5</xdr:row>
      <xdr:rowOff>142501</xdr:rowOff>
    </xdr:to>
    <xdr:pic>
      <xdr:nvPicPr>
        <xdr:cNvPr id="2" name="Image 1" descr="Une image contenant texte&#10;&#10;Description générée automatiquement">
          <a:extLst>
            <a:ext uri="{FF2B5EF4-FFF2-40B4-BE49-F238E27FC236}">
              <a16:creationId xmlns:a16="http://schemas.microsoft.com/office/drawing/2014/main" id="{35BB577F-A409-4F9F-88FD-7E71058753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58"/>
        <a:stretch/>
      </xdr:blipFill>
      <xdr:spPr>
        <a:xfrm>
          <a:off x="134471" y="0"/>
          <a:ext cx="2420470" cy="9300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\D\5\A\PMO\Bourses\2022-2023\&#201;tude%20diverses\DAI\Suivi%20Programme%20des%20bourses%202014%20&#224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2014-2020"/>
      <sheetName val="Budget 2014-2015"/>
      <sheetName val="Budget 2015-2016"/>
      <sheetName val="Budget 2016-2017"/>
      <sheetName val="Budget 2017-2018"/>
      <sheetName val="BUDGET 2018-2019"/>
      <sheetName val="BUDGET 2019-2020"/>
      <sheetName val="BUDGET 2020-2021"/>
      <sheetName val="BUDGET 2021-2022"/>
      <sheetName val="Dep"/>
      <sheetName val="BUDGET 2022-2023"/>
      <sheetName val="Budget Psychosocial 21-22"/>
      <sheetName val="DEP APED 2019-2022"/>
    </sheetNames>
    <sheetDataSet>
      <sheetData sheetId="0" refreshError="1"/>
      <sheetData sheetId="1">
        <row r="5">
          <cell r="E5">
            <v>253550</v>
          </cell>
        </row>
        <row r="6">
          <cell r="E6">
            <v>2823193</v>
          </cell>
        </row>
        <row r="7">
          <cell r="E7">
            <v>136000</v>
          </cell>
        </row>
        <row r="8">
          <cell r="E8">
            <v>540000</v>
          </cell>
        </row>
      </sheetData>
      <sheetData sheetId="2">
        <row r="5">
          <cell r="E5">
            <v>253600</v>
          </cell>
        </row>
        <row r="6">
          <cell r="E6">
            <v>2440000</v>
          </cell>
        </row>
        <row r="7">
          <cell r="E7">
            <v>51000</v>
          </cell>
        </row>
        <row r="8">
          <cell r="E8">
            <v>0</v>
          </cell>
        </row>
      </sheetData>
      <sheetData sheetId="3">
        <row r="5">
          <cell r="E5">
            <v>187800</v>
          </cell>
        </row>
        <row r="6">
          <cell r="E6">
            <v>2679999.6800000002</v>
          </cell>
        </row>
        <row r="7">
          <cell r="E7">
            <v>102000</v>
          </cell>
        </row>
        <row r="8">
          <cell r="E8">
            <v>60000</v>
          </cell>
        </row>
      </sheetData>
      <sheetData sheetId="4">
        <row r="5">
          <cell r="E5">
            <v>253800</v>
          </cell>
        </row>
        <row r="6">
          <cell r="E6">
            <v>3204012.67</v>
          </cell>
        </row>
        <row r="7">
          <cell r="E7">
            <v>272000</v>
          </cell>
        </row>
        <row r="8">
          <cell r="E8">
            <v>264000</v>
          </cell>
        </row>
      </sheetData>
      <sheetData sheetId="5">
        <row r="5">
          <cell r="E5">
            <v>283800</v>
          </cell>
        </row>
        <row r="6">
          <cell r="E6">
            <v>3006789.99</v>
          </cell>
        </row>
        <row r="7">
          <cell r="E7">
            <v>119000</v>
          </cell>
        </row>
        <row r="8">
          <cell r="E8">
            <v>732000</v>
          </cell>
        </row>
      </sheetData>
      <sheetData sheetId="6">
        <row r="5">
          <cell r="E5">
            <v>310350</v>
          </cell>
        </row>
        <row r="6">
          <cell r="E6">
            <v>3390000</v>
          </cell>
        </row>
        <row r="7">
          <cell r="E7">
            <v>119000</v>
          </cell>
        </row>
        <row r="8">
          <cell r="E8">
            <v>840000</v>
          </cell>
        </row>
        <row r="9">
          <cell r="E9">
            <v>48000</v>
          </cell>
        </row>
        <row r="10">
          <cell r="E10">
            <v>9855000</v>
          </cell>
        </row>
      </sheetData>
      <sheetData sheetId="7">
        <row r="5">
          <cell r="E5">
            <v>245900</v>
          </cell>
        </row>
        <row r="6">
          <cell r="E6">
            <v>3765000</v>
          </cell>
        </row>
        <row r="7">
          <cell r="E7">
            <v>119000</v>
          </cell>
        </row>
        <row r="8">
          <cell r="E8">
            <v>1116000</v>
          </cell>
        </row>
        <row r="9">
          <cell r="E9">
            <v>96000</v>
          </cell>
        </row>
        <row r="10">
          <cell r="E10">
            <v>6645000</v>
          </cell>
        </row>
      </sheetData>
      <sheetData sheetId="8">
        <row r="5">
          <cell r="E5">
            <v>300000</v>
          </cell>
        </row>
        <row r="6">
          <cell r="E6">
            <v>3735000</v>
          </cell>
        </row>
        <row r="7">
          <cell r="E7">
            <v>85000</v>
          </cell>
        </row>
        <row r="8">
          <cell r="E8">
            <v>1140000</v>
          </cell>
        </row>
        <row r="9">
          <cell r="E9">
            <v>144000</v>
          </cell>
        </row>
        <row r="10">
          <cell r="E10">
            <v>5602500</v>
          </cell>
        </row>
        <row r="11">
          <cell r="E11">
            <v>250000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B955-338C-43A2-9E94-CF7A3A083D87}">
  <dimension ref="A1:AK13"/>
  <sheetViews>
    <sheetView zoomScale="85" zoomScaleNormal="85" workbookViewId="0">
      <pane xSplit="1" ySplit="3" topLeftCell="AC4" activePane="bottomRight" state="frozen"/>
      <selection pane="topRight" activeCell="B1" sqref="B1"/>
      <selection pane="bottomLeft" activeCell="A4" sqref="A4"/>
      <selection pane="bottomRight" activeCell="B2" sqref="B2:AK2"/>
    </sheetView>
  </sheetViews>
  <sheetFormatPr baseColWidth="10" defaultRowHeight="14.5" x14ac:dyDescent="0.35"/>
  <cols>
    <col min="1" max="1" width="80.453125" customWidth="1"/>
    <col min="2" max="35" width="20.81640625" customWidth="1"/>
    <col min="36" max="37" width="21.81640625" customWidth="1"/>
  </cols>
  <sheetData>
    <row r="1" spans="1:37" ht="15" thickBot="1" x14ac:dyDescent="0.4"/>
    <row r="2" spans="1:37" s="21" customFormat="1" ht="32.25" customHeight="1" thickBot="1" x14ac:dyDescent="0.4">
      <c r="A2" s="42" t="s">
        <v>63</v>
      </c>
      <c r="B2" s="40" t="s">
        <v>64</v>
      </c>
      <c r="C2" s="41"/>
      <c r="D2" s="40" t="s">
        <v>65</v>
      </c>
      <c r="E2" s="41"/>
      <c r="F2" s="40" t="s">
        <v>66</v>
      </c>
      <c r="G2" s="41"/>
      <c r="H2" s="40" t="s">
        <v>80</v>
      </c>
      <c r="I2" s="41"/>
      <c r="J2" s="40" t="s">
        <v>67</v>
      </c>
      <c r="K2" s="41"/>
      <c r="L2" s="40" t="s">
        <v>68</v>
      </c>
      <c r="M2" s="41"/>
      <c r="N2" s="40" t="s">
        <v>69</v>
      </c>
      <c r="O2" s="41"/>
      <c r="P2" s="40" t="s">
        <v>70</v>
      </c>
      <c r="Q2" s="41"/>
      <c r="R2" s="40" t="s">
        <v>71</v>
      </c>
      <c r="S2" s="41"/>
      <c r="T2" s="40" t="s">
        <v>72</v>
      </c>
      <c r="U2" s="41"/>
      <c r="V2" s="40" t="s">
        <v>73</v>
      </c>
      <c r="W2" s="41"/>
      <c r="X2" s="40" t="s">
        <v>74</v>
      </c>
      <c r="Y2" s="41"/>
      <c r="Z2" s="40" t="s">
        <v>75</v>
      </c>
      <c r="AA2" s="41"/>
      <c r="AB2" s="40" t="s">
        <v>76</v>
      </c>
      <c r="AC2" s="41"/>
      <c r="AD2" s="40" t="s">
        <v>77</v>
      </c>
      <c r="AE2" s="41"/>
      <c r="AF2" s="40" t="s">
        <v>78</v>
      </c>
      <c r="AG2" s="41"/>
      <c r="AH2" s="40" t="s">
        <v>81</v>
      </c>
      <c r="AI2" s="41"/>
      <c r="AJ2" s="40" t="s">
        <v>79</v>
      </c>
      <c r="AK2" s="41"/>
    </row>
    <row r="3" spans="1:37" s="21" customFormat="1" ht="26.25" customHeight="1" x14ac:dyDescent="0.35">
      <c r="A3" s="43"/>
      <c r="B3" s="26" t="s">
        <v>61</v>
      </c>
      <c r="C3" s="27" t="s">
        <v>62</v>
      </c>
      <c r="D3" s="26" t="s">
        <v>61</v>
      </c>
      <c r="E3" s="27" t="s">
        <v>62</v>
      </c>
      <c r="F3" s="26" t="s">
        <v>61</v>
      </c>
      <c r="G3" s="27" t="s">
        <v>62</v>
      </c>
      <c r="H3" s="26" t="s">
        <v>61</v>
      </c>
      <c r="I3" s="27" t="s">
        <v>62</v>
      </c>
      <c r="J3" s="26" t="s">
        <v>61</v>
      </c>
      <c r="K3" s="27" t="s">
        <v>62</v>
      </c>
      <c r="L3" s="26" t="s">
        <v>61</v>
      </c>
      <c r="M3" s="27" t="s">
        <v>62</v>
      </c>
      <c r="N3" s="26" t="s">
        <v>61</v>
      </c>
      <c r="O3" s="27" t="s">
        <v>62</v>
      </c>
      <c r="P3" s="26" t="s">
        <v>61</v>
      </c>
      <c r="Q3" s="27" t="s">
        <v>62</v>
      </c>
      <c r="R3" s="26" t="s">
        <v>61</v>
      </c>
      <c r="S3" s="27" t="s">
        <v>62</v>
      </c>
      <c r="T3" s="26" t="s">
        <v>61</v>
      </c>
      <c r="U3" s="27" t="s">
        <v>62</v>
      </c>
      <c r="V3" s="26" t="s">
        <v>61</v>
      </c>
      <c r="W3" s="27" t="s">
        <v>62</v>
      </c>
      <c r="X3" s="26" t="s">
        <v>61</v>
      </c>
      <c r="Y3" s="27" t="s">
        <v>62</v>
      </c>
      <c r="Z3" s="26" t="s">
        <v>61</v>
      </c>
      <c r="AA3" s="27" t="s">
        <v>62</v>
      </c>
      <c r="AB3" s="26" t="s">
        <v>61</v>
      </c>
      <c r="AC3" s="27" t="s">
        <v>62</v>
      </c>
      <c r="AD3" s="26" t="s">
        <v>61</v>
      </c>
      <c r="AE3" s="27" t="s">
        <v>62</v>
      </c>
      <c r="AF3" s="26" t="s">
        <v>61</v>
      </c>
      <c r="AG3" s="27" t="s">
        <v>62</v>
      </c>
      <c r="AH3" s="26" t="s">
        <v>61</v>
      </c>
      <c r="AI3" s="27" t="s">
        <v>62</v>
      </c>
      <c r="AJ3" s="26" t="s">
        <v>61</v>
      </c>
      <c r="AK3" s="27" t="s">
        <v>62</v>
      </c>
    </row>
    <row r="4" spans="1:37" ht="21" customHeight="1" x14ac:dyDescent="0.35">
      <c r="A4" s="24" t="s">
        <v>6</v>
      </c>
      <c r="B4" s="19">
        <v>1</v>
      </c>
      <c r="C4" s="28">
        <v>40000</v>
      </c>
      <c r="D4" s="19"/>
      <c r="E4" s="28"/>
      <c r="F4" s="19">
        <v>1</v>
      </c>
      <c r="G4" s="28">
        <v>60000</v>
      </c>
      <c r="H4" s="19"/>
      <c r="I4" s="28"/>
      <c r="J4" s="19">
        <v>12</v>
      </c>
      <c r="K4" s="28">
        <v>480000</v>
      </c>
      <c r="L4" s="19">
        <v>3</v>
      </c>
      <c r="M4" s="28">
        <v>180000</v>
      </c>
      <c r="N4" s="19"/>
      <c r="O4" s="28"/>
      <c r="P4" s="19"/>
      <c r="Q4" s="28"/>
      <c r="R4" s="19"/>
      <c r="S4" s="28"/>
      <c r="T4" s="19"/>
      <c r="U4" s="28"/>
      <c r="V4" s="19"/>
      <c r="W4" s="28"/>
      <c r="X4" s="19"/>
      <c r="Y4" s="28"/>
      <c r="Z4" s="19"/>
      <c r="AA4" s="28"/>
      <c r="AB4" s="19"/>
      <c r="AC4" s="28"/>
      <c r="AD4" s="19"/>
      <c r="AE4" s="28"/>
      <c r="AF4" s="19"/>
      <c r="AG4" s="28"/>
      <c r="AH4" s="19"/>
      <c r="AI4" s="28"/>
      <c r="AJ4" s="19">
        <f>++SUM(B4,D4,F4,H4,J4,L4,N4,P4,R4,T4,V4,X4,Z4,AB4,AD4,AF4,AH4)</f>
        <v>17</v>
      </c>
      <c r="AK4" s="31">
        <f>++SUM(C4,E4,G4,I4,K4,M4,O4,Q4,S4,U4,W4,Y4,AA4,AC4,AE4,AG4,AI4)</f>
        <v>760000</v>
      </c>
    </row>
    <row r="5" spans="1:37" ht="21" customHeight="1" x14ac:dyDescent="0.35">
      <c r="A5" s="24" t="s">
        <v>7</v>
      </c>
      <c r="B5" s="19"/>
      <c r="C5" s="28"/>
      <c r="D5" s="19"/>
      <c r="E5" s="28"/>
      <c r="F5" s="19">
        <v>16</v>
      </c>
      <c r="G5" s="28"/>
      <c r="H5" s="19"/>
      <c r="I5" s="28"/>
      <c r="J5" s="19">
        <v>5</v>
      </c>
      <c r="K5" s="28">
        <v>200000</v>
      </c>
      <c r="L5" s="19">
        <v>33</v>
      </c>
      <c r="M5" s="28">
        <v>1280000</v>
      </c>
      <c r="N5" s="19"/>
      <c r="O5" s="28"/>
      <c r="P5" s="19"/>
      <c r="Q5" s="28"/>
      <c r="R5" s="19"/>
      <c r="S5" s="28"/>
      <c r="T5" s="19"/>
      <c r="U5" s="28"/>
      <c r="V5" s="19"/>
      <c r="W5" s="28"/>
      <c r="X5" s="19">
        <v>2</v>
      </c>
      <c r="Y5" s="28">
        <v>80000</v>
      </c>
      <c r="Z5" s="19"/>
      <c r="AA5" s="28"/>
      <c r="AB5" s="19"/>
      <c r="AC5" s="28"/>
      <c r="AD5" s="19"/>
      <c r="AE5" s="28"/>
      <c r="AF5" s="19"/>
      <c r="AG5" s="28"/>
      <c r="AH5" s="19"/>
      <c r="AI5" s="28"/>
      <c r="AJ5" s="19"/>
      <c r="AK5" s="31">
        <f t="shared" ref="AK5:AK12" si="0">++SUM(C5,E5,G5,I5,K5,M5,O5,Q5,S5,U5,W5,Y5,AA5,AC5,AE5,AG5,AI5)</f>
        <v>1560000</v>
      </c>
    </row>
    <row r="6" spans="1:37" ht="21" customHeight="1" x14ac:dyDescent="0.35">
      <c r="A6" s="24" t="s">
        <v>8</v>
      </c>
      <c r="B6" s="19"/>
      <c r="C6" s="28"/>
      <c r="D6" s="19"/>
      <c r="E6" s="28"/>
      <c r="F6" s="19"/>
      <c r="G6" s="28"/>
      <c r="H6" s="19"/>
      <c r="I6" s="28"/>
      <c r="J6" s="19"/>
      <c r="K6" s="28"/>
      <c r="L6" s="19"/>
      <c r="M6" s="28"/>
      <c r="N6" s="19"/>
      <c r="O6" s="28"/>
      <c r="P6" s="19"/>
      <c r="Q6" s="28"/>
      <c r="R6" s="19"/>
      <c r="S6" s="28"/>
      <c r="T6" s="19"/>
      <c r="U6" s="28"/>
      <c r="V6" s="19"/>
      <c r="W6" s="28"/>
      <c r="X6" s="19"/>
      <c r="Y6" s="28"/>
      <c r="Z6" s="19"/>
      <c r="AA6" s="28"/>
      <c r="AB6" s="19"/>
      <c r="AC6" s="28"/>
      <c r="AD6" s="19"/>
      <c r="AE6" s="28"/>
      <c r="AF6" s="19"/>
      <c r="AG6" s="28"/>
      <c r="AH6" s="19"/>
      <c r="AI6" s="28"/>
      <c r="AJ6" s="19"/>
      <c r="AK6" s="31">
        <f t="shared" si="0"/>
        <v>0</v>
      </c>
    </row>
    <row r="7" spans="1:37" ht="21" customHeight="1" x14ac:dyDescent="0.35">
      <c r="A7" s="25" t="s">
        <v>9</v>
      </c>
      <c r="B7" s="19"/>
      <c r="C7" s="28"/>
      <c r="D7" s="19"/>
      <c r="E7" s="28"/>
      <c r="F7" s="19"/>
      <c r="G7" s="28"/>
      <c r="H7" s="19"/>
      <c r="I7" s="28"/>
      <c r="J7" s="19"/>
      <c r="K7" s="28"/>
      <c r="L7" s="19"/>
      <c r="M7" s="28"/>
      <c r="N7" s="19"/>
      <c r="O7" s="28"/>
      <c r="P7" s="19"/>
      <c r="Q7" s="28"/>
      <c r="R7" s="19"/>
      <c r="S7" s="28"/>
      <c r="T7" s="19"/>
      <c r="U7" s="28"/>
      <c r="V7" s="19"/>
      <c r="W7" s="28"/>
      <c r="X7" s="19"/>
      <c r="Y7" s="28"/>
      <c r="Z7" s="19"/>
      <c r="AA7" s="28"/>
      <c r="AB7" s="19"/>
      <c r="AC7" s="28"/>
      <c r="AD7" s="19"/>
      <c r="AE7" s="28"/>
      <c r="AF7" s="19"/>
      <c r="AG7" s="28"/>
      <c r="AH7" s="19"/>
      <c r="AI7" s="28"/>
      <c r="AJ7" s="19"/>
      <c r="AK7" s="31">
        <f t="shared" si="0"/>
        <v>0</v>
      </c>
    </row>
    <row r="8" spans="1:37" ht="21" customHeight="1" x14ac:dyDescent="0.35">
      <c r="A8" s="24" t="s">
        <v>10</v>
      </c>
      <c r="B8" s="19"/>
      <c r="C8" s="28"/>
      <c r="D8" s="19"/>
      <c r="E8" s="28"/>
      <c r="F8" s="19"/>
      <c r="G8" s="28"/>
      <c r="H8" s="19"/>
      <c r="I8" s="28"/>
      <c r="J8" s="19"/>
      <c r="K8" s="28"/>
      <c r="L8" s="19"/>
      <c r="M8" s="28"/>
      <c r="N8" s="19"/>
      <c r="O8" s="28"/>
      <c r="P8" s="19"/>
      <c r="Q8" s="28"/>
      <c r="R8" s="19"/>
      <c r="S8" s="28"/>
      <c r="T8" s="19"/>
      <c r="U8" s="28"/>
      <c r="V8" s="19"/>
      <c r="W8" s="28"/>
      <c r="X8" s="19"/>
      <c r="Y8" s="28"/>
      <c r="Z8" s="19"/>
      <c r="AA8" s="28"/>
      <c r="AB8" s="19"/>
      <c r="AC8" s="28"/>
      <c r="AD8" s="19"/>
      <c r="AE8" s="28"/>
      <c r="AF8" s="19"/>
      <c r="AG8" s="28"/>
      <c r="AH8" s="19"/>
      <c r="AI8" s="28"/>
      <c r="AJ8" s="19"/>
      <c r="AK8" s="31">
        <f t="shared" si="0"/>
        <v>0</v>
      </c>
    </row>
    <row r="9" spans="1:37" ht="21" customHeight="1" x14ac:dyDescent="0.35">
      <c r="A9" s="24" t="s">
        <v>11</v>
      </c>
      <c r="B9" s="19"/>
      <c r="C9" s="28"/>
      <c r="D9" s="19"/>
      <c r="E9" s="28"/>
      <c r="F9" s="19"/>
      <c r="G9" s="28"/>
      <c r="H9" s="19"/>
      <c r="I9" s="28"/>
      <c r="J9" s="19"/>
      <c r="K9" s="28"/>
      <c r="L9" s="19"/>
      <c r="M9" s="28"/>
      <c r="N9" s="19"/>
      <c r="O9" s="28"/>
      <c r="P9" s="19"/>
      <c r="Q9" s="28"/>
      <c r="R9" s="19"/>
      <c r="S9" s="28"/>
      <c r="T9" s="19"/>
      <c r="U9" s="28"/>
      <c r="V9" s="19"/>
      <c r="W9" s="28"/>
      <c r="X9" s="19"/>
      <c r="Y9" s="28"/>
      <c r="Z9" s="19"/>
      <c r="AA9" s="28"/>
      <c r="AB9" s="19"/>
      <c r="AC9" s="28"/>
      <c r="AD9" s="19"/>
      <c r="AE9" s="28"/>
      <c r="AF9" s="19"/>
      <c r="AG9" s="28"/>
      <c r="AH9" s="19"/>
      <c r="AI9" s="28"/>
      <c r="AJ9" s="19"/>
      <c r="AK9" s="31">
        <f t="shared" si="0"/>
        <v>0</v>
      </c>
    </row>
    <row r="10" spans="1:37" ht="21" customHeight="1" x14ac:dyDescent="0.35">
      <c r="A10" s="24" t="s">
        <v>12</v>
      </c>
      <c r="B10" s="19"/>
      <c r="C10" s="28"/>
      <c r="D10" s="19"/>
      <c r="E10" s="28"/>
      <c r="F10" s="19"/>
      <c r="G10" s="28"/>
      <c r="H10" s="19"/>
      <c r="I10" s="28"/>
      <c r="J10" s="19"/>
      <c r="K10" s="28"/>
      <c r="L10" s="19"/>
      <c r="M10" s="28"/>
      <c r="N10" s="19"/>
      <c r="O10" s="28"/>
      <c r="P10" s="19"/>
      <c r="Q10" s="28"/>
      <c r="R10" s="19"/>
      <c r="S10" s="28"/>
      <c r="T10" s="19"/>
      <c r="U10" s="28"/>
      <c r="V10" s="19"/>
      <c r="W10" s="28"/>
      <c r="X10" s="19"/>
      <c r="Y10" s="28"/>
      <c r="Z10" s="19"/>
      <c r="AA10" s="28"/>
      <c r="AB10" s="19"/>
      <c r="AC10" s="28"/>
      <c r="AD10" s="19"/>
      <c r="AE10" s="28"/>
      <c r="AF10" s="19"/>
      <c r="AG10" s="28"/>
      <c r="AH10" s="19"/>
      <c r="AI10" s="28"/>
      <c r="AJ10" s="19"/>
      <c r="AK10" s="31">
        <f t="shared" si="0"/>
        <v>0</v>
      </c>
    </row>
    <row r="11" spans="1:37" ht="21" customHeight="1" x14ac:dyDescent="0.35">
      <c r="A11" s="24" t="s">
        <v>13</v>
      </c>
      <c r="B11" s="19"/>
      <c r="C11" s="28"/>
      <c r="D11" s="19"/>
      <c r="E11" s="28"/>
      <c r="F11" s="19"/>
      <c r="G11" s="28"/>
      <c r="H11" s="19"/>
      <c r="I11" s="28"/>
      <c r="J11" s="19"/>
      <c r="K11" s="28"/>
      <c r="L11" s="19"/>
      <c r="M11" s="28"/>
      <c r="N11" s="19"/>
      <c r="O11" s="28"/>
      <c r="P11" s="19"/>
      <c r="Q11" s="28"/>
      <c r="R11" s="19"/>
      <c r="S11" s="28"/>
      <c r="T11" s="19"/>
      <c r="U11" s="28"/>
      <c r="V11" s="19"/>
      <c r="W11" s="28"/>
      <c r="X11" s="19"/>
      <c r="Y11" s="28"/>
      <c r="Z11" s="19"/>
      <c r="AA11" s="28"/>
      <c r="AB11" s="19"/>
      <c r="AC11" s="28"/>
      <c r="AD11" s="19"/>
      <c r="AE11" s="28"/>
      <c r="AF11" s="19"/>
      <c r="AG11" s="28"/>
      <c r="AH11" s="19"/>
      <c r="AI11" s="28"/>
      <c r="AJ11" s="19"/>
      <c r="AK11" s="31">
        <f t="shared" si="0"/>
        <v>0</v>
      </c>
    </row>
    <row r="12" spans="1:37" ht="21" customHeight="1" thickBot="1" x14ac:dyDescent="0.4">
      <c r="A12" s="24" t="s">
        <v>14</v>
      </c>
      <c r="B12" s="20"/>
      <c r="C12" s="29"/>
      <c r="D12" s="20"/>
      <c r="E12" s="29"/>
      <c r="F12" s="20"/>
      <c r="G12" s="29"/>
      <c r="H12" s="20"/>
      <c r="I12" s="29"/>
      <c r="J12" s="20"/>
      <c r="K12" s="29"/>
      <c r="L12" s="20"/>
      <c r="M12" s="29"/>
      <c r="N12" s="20"/>
      <c r="O12" s="29"/>
      <c r="P12" s="20"/>
      <c r="Q12" s="29"/>
      <c r="R12" s="20"/>
      <c r="S12" s="29"/>
      <c r="T12" s="20"/>
      <c r="U12" s="29"/>
      <c r="V12" s="20"/>
      <c r="W12" s="29"/>
      <c r="X12" s="20"/>
      <c r="Y12" s="29"/>
      <c r="Z12" s="20"/>
      <c r="AA12" s="29"/>
      <c r="AB12" s="20"/>
      <c r="AC12" s="29"/>
      <c r="AD12" s="20"/>
      <c r="AE12" s="29"/>
      <c r="AF12" s="20"/>
      <c r="AG12" s="29"/>
      <c r="AH12" s="20"/>
      <c r="AI12" s="29"/>
      <c r="AJ12" s="20"/>
      <c r="AK12" s="31">
        <f t="shared" si="0"/>
        <v>0</v>
      </c>
    </row>
    <row r="13" spans="1:37" ht="21" customHeight="1" thickTop="1" thickBot="1" x14ac:dyDescent="0.4">
      <c r="A13" s="23" t="s">
        <v>15</v>
      </c>
      <c r="B13" s="22">
        <f>SUM(B4:B12)</f>
        <v>1</v>
      </c>
      <c r="C13" s="30">
        <f t="shared" ref="C13:AI13" si="1">SUM(C4:C12)</f>
        <v>40000</v>
      </c>
      <c r="D13" s="22">
        <f t="shared" si="1"/>
        <v>0</v>
      </c>
      <c r="E13" s="30">
        <f t="shared" si="1"/>
        <v>0</v>
      </c>
      <c r="F13" s="22">
        <f t="shared" si="1"/>
        <v>17</v>
      </c>
      <c r="G13" s="30">
        <f t="shared" si="1"/>
        <v>60000</v>
      </c>
      <c r="H13" s="22">
        <f t="shared" si="1"/>
        <v>0</v>
      </c>
      <c r="I13" s="30">
        <f t="shared" si="1"/>
        <v>0</v>
      </c>
      <c r="J13" s="22">
        <f t="shared" si="1"/>
        <v>17</v>
      </c>
      <c r="K13" s="30">
        <f t="shared" si="1"/>
        <v>680000</v>
      </c>
      <c r="L13" s="22">
        <f t="shared" si="1"/>
        <v>36</v>
      </c>
      <c r="M13" s="30">
        <f t="shared" si="1"/>
        <v>1460000</v>
      </c>
      <c r="N13" s="22">
        <f t="shared" si="1"/>
        <v>0</v>
      </c>
      <c r="O13" s="30">
        <f t="shared" si="1"/>
        <v>0</v>
      </c>
      <c r="P13" s="22">
        <f t="shared" si="1"/>
        <v>0</v>
      </c>
      <c r="Q13" s="30">
        <f t="shared" si="1"/>
        <v>0</v>
      </c>
      <c r="R13" s="22">
        <f t="shared" si="1"/>
        <v>0</v>
      </c>
      <c r="S13" s="30">
        <f t="shared" si="1"/>
        <v>0</v>
      </c>
      <c r="T13" s="22">
        <f t="shared" si="1"/>
        <v>0</v>
      </c>
      <c r="U13" s="30">
        <f t="shared" si="1"/>
        <v>0</v>
      </c>
      <c r="V13" s="22">
        <f t="shared" si="1"/>
        <v>0</v>
      </c>
      <c r="W13" s="30">
        <f t="shared" si="1"/>
        <v>0</v>
      </c>
      <c r="X13" s="22">
        <f t="shared" si="1"/>
        <v>2</v>
      </c>
      <c r="Y13" s="30">
        <f t="shared" si="1"/>
        <v>80000</v>
      </c>
      <c r="Z13" s="22">
        <f t="shared" si="1"/>
        <v>0</v>
      </c>
      <c r="AA13" s="30">
        <f t="shared" si="1"/>
        <v>0</v>
      </c>
      <c r="AB13" s="22">
        <f t="shared" si="1"/>
        <v>0</v>
      </c>
      <c r="AC13" s="30">
        <f t="shared" si="1"/>
        <v>0</v>
      </c>
      <c r="AD13" s="22">
        <f t="shared" si="1"/>
        <v>0</v>
      </c>
      <c r="AE13" s="30">
        <f t="shared" si="1"/>
        <v>0</v>
      </c>
      <c r="AF13" s="22">
        <f t="shared" si="1"/>
        <v>0</v>
      </c>
      <c r="AG13" s="30">
        <f t="shared" si="1"/>
        <v>0</v>
      </c>
      <c r="AH13" s="22">
        <f t="shared" si="1"/>
        <v>0</v>
      </c>
      <c r="AI13" s="30">
        <f t="shared" si="1"/>
        <v>0</v>
      </c>
      <c r="AJ13" s="22">
        <f t="shared" ref="AJ13" si="2">SUM(AJ4:AJ12)</f>
        <v>17</v>
      </c>
      <c r="AK13" s="30">
        <f t="shared" ref="AK13" si="3">SUM(AK4:AK12)</f>
        <v>2320000</v>
      </c>
    </row>
  </sheetData>
  <mergeCells count="19">
    <mergeCell ref="V2:W2"/>
    <mergeCell ref="B2:C2"/>
    <mergeCell ref="A2:A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AJ2:AK2"/>
    <mergeCell ref="X2:Y2"/>
    <mergeCell ref="Z2:AA2"/>
    <mergeCell ref="AB2:AC2"/>
    <mergeCell ref="AD2:AE2"/>
    <mergeCell ref="AF2:AG2"/>
    <mergeCell ref="AH2:A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09D43-AAF0-47F6-9AF4-A6C3C10B2D5C}">
  <dimension ref="A2:E14"/>
  <sheetViews>
    <sheetView workbookViewId="0">
      <selection activeCell="A21" sqref="A21"/>
    </sheetView>
  </sheetViews>
  <sheetFormatPr baseColWidth="10" defaultRowHeight="14.5" x14ac:dyDescent="0.35"/>
  <cols>
    <col min="1" max="1" width="72.26953125" bestFit="1" customWidth="1"/>
    <col min="2" max="2" width="21.453125" customWidth="1"/>
    <col min="4" max="4" width="22.81640625" customWidth="1"/>
    <col min="5" max="5" width="27.1796875" customWidth="1"/>
  </cols>
  <sheetData>
    <row r="2" spans="1:5" ht="15.5" x14ac:dyDescent="0.35">
      <c r="B2" s="1" t="s">
        <v>0</v>
      </c>
    </row>
    <row r="3" spans="1:5" ht="15" thickBot="1" x14ac:dyDescent="0.4"/>
    <row r="4" spans="1:5" ht="46.5" x14ac:dyDescent="0.35">
      <c r="A4" s="2" t="s">
        <v>1</v>
      </c>
      <c r="B4" s="3" t="s">
        <v>2</v>
      </c>
      <c r="C4" s="4" t="s">
        <v>3</v>
      </c>
      <c r="D4" s="4" t="s">
        <v>4</v>
      </c>
      <c r="E4" s="5" t="s">
        <v>5</v>
      </c>
    </row>
    <row r="5" spans="1:5" ht="15.5" x14ac:dyDescent="0.35">
      <c r="A5" s="6" t="s">
        <v>6</v>
      </c>
      <c r="B5" s="7">
        <v>40</v>
      </c>
      <c r="C5" s="7">
        <v>34</v>
      </c>
      <c r="D5" s="8">
        <v>1959000</v>
      </c>
      <c r="E5" s="8">
        <f>+'[1]Budget 2014-2015'!E5+'[1]Budget 2015-2016'!E5+'[1]Budget 2016-2017'!E5+'[1]Budget 2017-2018'!E5+'[1]BUDGET 2018-2019'!E5+'[1]BUDGET 2019-2020'!E5+'[1]BUDGET 2020-2021'!E5+'[1]BUDGET 2021-2022'!E5</f>
        <v>2088800</v>
      </c>
    </row>
    <row r="6" spans="1:5" ht="15.5" x14ac:dyDescent="0.35">
      <c r="A6" s="6" t="s">
        <v>7</v>
      </c>
      <c r="B6" s="7">
        <v>682</v>
      </c>
      <c r="C6" s="7">
        <v>630</v>
      </c>
      <c r="D6" s="8">
        <v>24588192.68</v>
      </c>
      <c r="E6" s="8">
        <f>+'[1]Budget 2014-2015'!E6+'[1]Budget 2015-2016'!E6+'[1]Budget 2016-2017'!E6+'[1]Budget 2017-2018'!E6+'[1]BUDGET 2018-2019'!E6+'[1]BUDGET 2019-2020'!E6+'[1]BUDGET 2020-2021'!E6+'[1]BUDGET 2021-2022'!E6</f>
        <v>25043995.34</v>
      </c>
    </row>
    <row r="7" spans="1:5" ht="15.5" x14ac:dyDescent="0.35">
      <c r="A7" s="6" t="s">
        <v>8</v>
      </c>
      <c r="B7" s="7">
        <v>31</v>
      </c>
      <c r="C7" s="7">
        <v>28</v>
      </c>
      <c r="D7" s="8">
        <v>1071000</v>
      </c>
      <c r="E7" s="8">
        <f>+'[1]Budget 2014-2015'!E7+'[1]Budget 2015-2016'!E7+'[1]Budget 2016-2017'!E7+'[1]Budget 2017-2018'!E7+'[1]BUDGET 2018-2019'!E7+'[1]BUDGET 2019-2020'!E7+'[1]BUDGET 2020-2021'!E7+'[1]BUDGET 2021-2022'!E7</f>
        <v>1003000</v>
      </c>
    </row>
    <row r="8" spans="1:5" ht="15.5" x14ac:dyDescent="0.35">
      <c r="A8" s="9" t="s">
        <v>9</v>
      </c>
      <c r="B8" s="10">
        <v>260</v>
      </c>
      <c r="C8" s="10">
        <v>161</v>
      </c>
      <c r="D8" s="11">
        <v>4920000</v>
      </c>
      <c r="E8" s="11">
        <f>+'[1]Budget 2014-2015'!E8+'[1]Budget 2015-2016'!E8+'[1]Budget 2016-2017'!E8+'[1]Budget 2017-2018'!E8+'[1]BUDGET 2018-2019'!E8+'[1]BUDGET 2019-2020'!E8+'[1]BUDGET 2020-2021'!E8+'[1]BUDGET 2021-2022'!E8</f>
        <v>4692000</v>
      </c>
    </row>
    <row r="9" spans="1:5" ht="15.5" x14ac:dyDescent="0.35">
      <c r="A9" s="12" t="s">
        <v>10</v>
      </c>
      <c r="B9" s="7">
        <v>0</v>
      </c>
      <c r="C9" s="7">
        <v>0</v>
      </c>
      <c r="D9" s="8">
        <v>0</v>
      </c>
      <c r="E9" s="8">
        <f>+'[1]Budget 2014-2015'!E12+'[1]Budget 2015-2016'!E12+'[1]Budget 2016-2017'!E12+'[1]Budget 2017-2018'!E12+'[1]BUDGET 2018-2019'!E12+'[1]BUDGET 2019-2020'!E12+'[1]BUDGET 2020-2021'!E12+'[1]BUDGET 2021-2022'!E12</f>
        <v>0</v>
      </c>
    </row>
    <row r="10" spans="1:5" ht="15.5" x14ac:dyDescent="0.35">
      <c r="A10" s="12" t="s">
        <v>11</v>
      </c>
      <c r="B10" s="7">
        <v>0</v>
      </c>
      <c r="C10" s="7">
        <v>0</v>
      </c>
      <c r="D10" s="8">
        <v>0</v>
      </c>
      <c r="E10" s="8" t="e">
        <f>+'[1]Budget 2014-2015'!#REF!+'[1]Budget 2015-2016'!#REF!+'[1]Budget 2016-2017'!#REF!+'[1]Budget 2017-2018'!#REF!+'[1]BUDGET 2018-2019'!#REF!+'[1]BUDGET 2019-2020'!#REF!+'[1]BUDGET 2020-2021'!#REF!+'[1]BUDGET 2021-2022'!#REF!</f>
        <v>#REF!</v>
      </c>
    </row>
    <row r="11" spans="1:5" ht="15.5" x14ac:dyDescent="0.35">
      <c r="A11" s="13" t="s">
        <v>12</v>
      </c>
      <c r="B11" s="7">
        <v>0</v>
      </c>
      <c r="C11" s="7">
        <v>3294</v>
      </c>
      <c r="D11" s="8">
        <v>0</v>
      </c>
      <c r="E11" s="8">
        <f>+'[1]Budget 2014-2015'!E10+'[1]Budget 2015-2016'!E10+'[1]Budget 2016-2017'!E10+'[1]Budget 2017-2018'!E10+'[1]BUDGET 2018-2019'!E10+'[1]BUDGET 2019-2020'!E10+'[1]BUDGET 2020-2021'!E10+'[1]BUDGET 2021-2022'!E10</f>
        <v>22102500</v>
      </c>
    </row>
    <row r="12" spans="1:5" ht="15.5" x14ac:dyDescent="0.35">
      <c r="A12" s="12" t="s">
        <v>13</v>
      </c>
      <c r="B12" s="7">
        <v>18</v>
      </c>
      <c r="C12" s="7">
        <v>15</v>
      </c>
      <c r="D12" s="8">
        <v>216000</v>
      </c>
      <c r="E12" s="8">
        <f>+'[1]Budget 2014-2015'!E9+'[1]Budget 2015-2016'!E9+'[1]Budget 2016-2017'!E9+'[1]Budget 2017-2018'!E9+'[1]BUDGET 2018-2019'!E9+'[1]BUDGET 2019-2020'!E9+'[1]BUDGET 2020-2021'!E9+'[1]BUDGET 2021-2022'!E9</f>
        <v>288000</v>
      </c>
    </row>
    <row r="13" spans="1:5" ht="15.5" x14ac:dyDescent="0.35">
      <c r="A13" s="12" t="s">
        <v>14</v>
      </c>
      <c r="B13" s="7">
        <v>0</v>
      </c>
      <c r="C13" s="7">
        <v>0</v>
      </c>
      <c r="D13" s="8">
        <v>0</v>
      </c>
      <c r="E13" s="8">
        <f>+'[1]Budget 2014-2015'!E11+'[1]Budget 2015-2016'!E11+'[1]Budget 2016-2017'!E11+'[1]Budget 2017-2018'!E11+'[1]BUDGET 2018-2019'!E11+'[1]BUDGET 2019-2020'!E11+'[1]BUDGET 2020-2021'!E11+'[1]BUDGET 2021-2022'!E11</f>
        <v>250000</v>
      </c>
    </row>
    <row r="14" spans="1:5" ht="16" thickBot="1" x14ac:dyDescent="0.4">
      <c r="A14" s="14" t="s">
        <v>15</v>
      </c>
      <c r="B14" s="15">
        <f>SUM(B5:B13)</f>
        <v>1031</v>
      </c>
      <c r="C14" s="15">
        <f>SUM(C5:C13)</f>
        <v>4162</v>
      </c>
      <c r="D14" s="16">
        <f>SUM(D5:D13)</f>
        <v>32754192.68</v>
      </c>
      <c r="E14" s="16" t="e">
        <f>SUM(E5:E13)</f>
        <v>#REF!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DF763-DEEF-454E-834E-F143B728CE1A}">
  <dimension ref="A1:C18"/>
  <sheetViews>
    <sheetView workbookViewId="0">
      <selection activeCell="C1" sqref="C1:C17"/>
    </sheetView>
  </sheetViews>
  <sheetFormatPr baseColWidth="10" defaultRowHeight="14.5" x14ac:dyDescent="0.35"/>
  <cols>
    <col min="2" max="2" width="29.1796875" bestFit="1" customWidth="1"/>
    <col min="3" max="3" width="28.54296875" customWidth="1"/>
  </cols>
  <sheetData>
    <row r="1" spans="1:3" x14ac:dyDescent="0.35">
      <c r="A1" s="18" t="s">
        <v>36</v>
      </c>
      <c r="B1" t="s">
        <v>18</v>
      </c>
      <c r="C1" t="s">
        <v>44</v>
      </c>
    </row>
    <row r="2" spans="1:3" x14ac:dyDescent="0.35">
      <c r="A2" s="18" t="s">
        <v>35</v>
      </c>
      <c r="B2" t="s">
        <v>33</v>
      </c>
      <c r="C2" t="s">
        <v>45</v>
      </c>
    </row>
    <row r="3" spans="1:3" x14ac:dyDescent="0.35">
      <c r="A3" s="18" t="s">
        <v>34</v>
      </c>
      <c r="B3" t="s">
        <v>19</v>
      </c>
      <c r="C3" t="s">
        <v>46</v>
      </c>
    </row>
    <row r="4" spans="1:3" x14ac:dyDescent="0.35">
      <c r="A4" s="18" t="s">
        <v>41</v>
      </c>
      <c r="B4" t="s">
        <v>28</v>
      </c>
      <c r="C4" t="s">
        <v>47</v>
      </c>
    </row>
    <row r="5" spans="1:3" x14ac:dyDescent="0.35">
      <c r="A5" s="18" t="s">
        <v>39</v>
      </c>
      <c r="B5" t="s">
        <v>23</v>
      </c>
      <c r="C5" t="s">
        <v>48</v>
      </c>
    </row>
    <row r="6" spans="1:3" x14ac:dyDescent="0.35">
      <c r="A6" s="18" t="s">
        <v>42</v>
      </c>
      <c r="B6" t="s">
        <v>30</v>
      </c>
      <c r="C6" t="s">
        <v>49</v>
      </c>
    </row>
    <row r="7" spans="1:3" x14ac:dyDescent="0.35">
      <c r="A7" s="18" t="s">
        <v>43</v>
      </c>
      <c r="B7" t="s">
        <v>32</v>
      </c>
      <c r="C7" t="s">
        <v>50</v>
      </c>
    </row>
    <row r="8" spans="1:3" x14ac:dyDescent="0.35">
      <c r="A8" s="18" t="s">
        <v>37</v>
      </c>
      <c r="B8" t="s">
        <v>17</v>
      </c>
      <c r="C8" t="s">
        <v>51</v>
      </c>
    </row>
    <row r="9" spans="1:3" x14ac:dyDescent="0.35">
      <c r="A9" s="18" t="s">
        <v>38</v>
      </c>
      <c r="B9" t="s">
        <v>22</v>
      </c>
      <c r="C9" t="s">
        <v>52</v>
      </c>
    </row>
    <row r="10" spans="1:3" x14ac:dyDescent="0.35">
      <c r="A10" s="17">
        <v>10</v>
      </c>
      <c r="B10" t="s">
        <v>31</v>
      </c>
      <c r="C10" t="s">
        <v>53</v>
      </c>
    </row>
    <row r="11" spans="1:3" x14ac:dyDescent="0.35">
      <c r="A11" s="18" t="s">
        <v>40</v>
      </c>
      <c r="B11" t="s">
        <v>24</v>
      </c>
      <c r="C11" t="s">
        <v>54</v>
      </c>
    </row>
    <row r="12" spans="1:3" x14ac:dyDescent="0.35">
      <c r="A12" s="17">
        <v>12</v>
      </c>
      <c r="B12" t="s">
        <v>21</v>
      </c>
      <c r="C12" t="s">
        <v>55</v>
      </c>
    </row>
    <row r="13" spans="1:3" x14ac:dyDescent="0.35">
      <c r="A13" s="17">
        <v>13</v>
      </c>
      <c r="B13" t="s">
        <v>27</v>
      </c>
      <c r="C13" t="s">
        <v>56</v>
      </c>
    </row>
    <row r="14" spans="1:3" x14ac:dyDescent="0.35">
      <c r="A14" s="17">
        <v>14</v>
      </c>
      <c r="B14" t="s">
        <v>25</v>
      </c>
      <c r="C14" t="s">
        <v>57</v>
      </c>
    </row>
    <row r="15" spans="1:3" x14ac:dyDescent="0.35">
      <c r="A15" s="17">
        <v>15</v>
      </c>
      <c r="B15" t="s">
        <v>26</v>
      </c>
      <c r="C15" t="s">
        <v>58</v>
      </c>
    </row>
    <row r="16" spans="1:3" x14ac:dyDescent="0.35">
      <c r="A16" s="17">
        <v>16</v>
      </c>
      <c r="B16" t="s">
        <v>29</v>
      </c>
      <c r="C16" t="s">
        <v>59</v>
      </c>
    </row>
    <row r="17" spans="1:3" x14ac:dyDescent="0.35">
      <c r="A17" s="17">
        <v>17</v>
      </c>
      <c r="B17" t="s">
        <v>20</v>
      </c>
      <c r="C17" t="s">
        <v>60</v>
      </c>
    </row>
    <row r="18" spans="1:3" x14ac:dyDescent="0.35">
      <c r="A18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865E4-C61A-4303-96A5-AB382D54905D}">
  <dimension ref="A1:J40"/>
  <sheetViews>
    <sheetView showGridLines="0" tabSelected="1" zoomScale="85" zoomScaleNormal="85" workbookViewId="0">
      <pane xSplit="1" ySplit="9" topLeftCell="G10" activePane="bottomRight" state="frozen"/>
      <selection pane="topRight" activeCell="B1" sqref="B1"/>
      <selection pane="bottomLeft" activeCell="A3" sqref="A3"/>
      <selection pane="bottomRight" activeCell="K7" sqref="K7"/>
    </sheetView>
  </sheetViews>
  <sheetFormatPr baseColWidth="10" defaultColWidth="11.453125" defaultRowHeight="15.5" x14ac:dyDescent="0.35"/>
  <cols>
    <col min="1" max="1" width="38.36328125" style="34" customWidth="1"/>
    <col min="2" max="10" width="28.54296875" style="34" customWidth="1"/>
    <col min="11" max="11" width="19.81640625" style="34" customWidth="1"/>
    <col min="12" max="16384" width="11.453125" style="34"/>
  </cols>
  <sheetData>
    <row r="1" spans="1:10" ht="12" customHeight="1" x14ac:dyDescent="0.35"/>
    <row r="2" spans="1:10" ht="12" customHeight="1" x14ac:dyDescent="0.35"/>
    <row r="3" spans="1:10" ht="12" customHeight="1" x14ac:dyDescent="0.35"/>
    <row r="4" spans="1:10" ht="12" customHeight="1" x14ac:dyDescent="0.35"/>
    <row r="5" spans="1:10" ht="12" customHeight="1" x14ac:dyDescent="0.35"/>
    <row r="6" spans="1:10" ht="12" customHeight="1" x14ac:dyDescent="0.35"/>
    <row r="7" spans="1:10" ht="34" customHeight="1" x14ac:dyDescent="0.7">
      <c r="A7" s="44" t="s">
        <v>89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2" customHeight="1" x14ac:dyDescent="0.35"/>
    <row r="9" spans="1:10" ht="73.5" customHeight="1" x14ac:dyDescent="0.35">
      <c r="A9" s="32" t="s">
        <v>86</v>
      </c>
      <c r="B9" s="32" t="s">
        <v>6</v>
      </c>
      <c r="C9" s="32" t="s">
        <v>83</v>
      </c>
      <c r="D9" s="32" t="s">
        <v>8</v>
      </c>
      <c r="E9" s="32" t="s">
        <v>82</v>
      </c>
      <c r="F9" s="32" t="s">
        <v>16</v>
      </c>
      <c r="G9" s="32" t="s">
        <v>88</v>
      </c>
      <c r="H9" s="32" t="s">
        <v>87</v>
      </c>
      <c r="I9" s="32" t="s">
        <v>14</v>
      </c>
      <c r="J9" s="32" t="s">
        <v>79</v>
      </c>
    </row>
    <row r="10" spans="1:10" ht="25.4" customHeight="1" x14ac:dyDescent="0.35">
      <c r="A10" s="39" t="s">
        <v>64</v>
      </c>
      <c r="B10" s="33">
        <v>0</v>
      </c>
      <c r="C10" s="33">
        <v>0</v>
      </c>
      <c r="D10" s="33">
        <v>0</v>
      </c>
      <c r="E10" s="33">
        <v>73</v>
      </c>
      <c r="F10" s="33">
        <f>1+1+2+2</f>
        <v>6</v>
      </c>
      <c r="G10" s="33">
        <v>59</v>
      </c>
      <c r="H10" s="33">
        <v>263</v>
      </c>
      <c r="I10" s="33">
        <f>1+3</f>
        <v>4</v>
      </c>
      <c r="J10" s="33">
        <f t="shared" ref="J10:J27" si="0">SUM(B10:I10)</f>
        <v>405</v>
      </c>
    </row>
    <row r="11" spans="1:10" ht="25.4" customHeight="1" x14ac:dyDescent="0.35">
      <c r="A11" s="39" t="s">
        <v>65</v>
      </c>
      <c r="B11" s="33">
        <v>1</v>
      </c>
      <c r="C11" s="33">
        <v>0</v>
      </c>
      <c r="D11" s="33">
        <v>0</v>
      </c>
      <c r="E11" s="33">
        <v>19</v>
      </c>
      <c r="F11" s="33">
        <v>2</v>
      </c>
      <c r="G11" s="33">
        <f>87+4</f>
        <v>91</v>
      </c>
      <c r="H11" s="33">
        <v>467</v>
      </c>
      <c r="I11" s="33">
        <v>2</v>
      </c>
      <c r="J11" s="33">
        <f t="shared" si="0"/>
        <v>582</v>
      </c>
    </row>
    <row r="12" spans="1:10" ht="25.4" customHeight="1" x14ac:dyDescent="0.35">
      <c r="A12" s="39" t="s">
        <v>66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f>335+40</f>
        <v>375</v>
      </c>
      <c r="H12" s="33">
        <v>780</v>
      </c>
      <c r="I12" s="33">
        <f>3+5</f>
        <v>8</v>
      </c>
      <c r="J12" s="33">
        <f t="shared" si="0"/>
        <v>1163</v>
      </c>
    </row>
    <row r="13" spans="1:10" ht="25.4" customHeight="1" x14ac:dyDescent="0.35">
      <c r="A13" s="39" t="s">
        <v>80</v>
      </c>
      <c r="B13" s="33">
        <v>1</v>
      </c>
      <c r="C13" s="33">
        <v>0</v>
      </c>
      <c r="D13" s="33">
        <v>0</v>
      </c>
      <c r="E13" s="33">
        <v>0</v>
      </c>
      <c r="F13" s="33">
        <v>0</v>
      </c>
      <c r="G13" s="33">
        <f>206+46</f>
        <v>252</v>
      </c>
      <c r="H13" s="33">
        <v>884</v>
      </c>
      <c r="I13" s="33">
        <v>4</v>
      </c>
      <c r="J13" s="33">
        <f t="shared" si="0"/>
        <v>1141</v>
      </c>
    </row>
    <row r="14" spans="1:10" ht="25.4" customHeight="1" x14ac:dyDescent="0.35">
      <c r="A14" s="39" t="s">
        <v>67</v>
      </c>
      <c r="B14" s="33">
        <f>1+1+1+1</f>
        <v>4</v>
      </c>
      <c r="C14" s="33">
        <v>0</v>
      </c>
      <c r="D14" s="33">
        <v>0</v>
      </c>
      <c r="E14" s="33">
        <v>0</v>
      </c>
      <c r="F14" s="33">
        <v>0</v>
      </c>
      <c r="G14" s="33">
        <f>188+17</f>
        <v>205</v>
      </c>
      <c r="H14" s="33">
        <v>698</v>
      </c>
      <c r="I14" s="33">
        <f>1+6</f>
        <v>7</v>
      </c>
      <c r="J14" s="33">
        <f t="shared" si="0"/>
        <v>914</v>
      </c>
    </row>
    <row r="15" spans="1:10" ht="25.4" customHeight="1" x14ac:dyDescent="0.35">
      <c r="A15" s="39" t="s">
        <v>68</v>
      </c>
      <c r="B15" s="33">
        <f>3+3+3+3+5+3+4+3+2</f>
        <v>29</v>
      </c>
      <c r="C15" s="33">
        <v>417</v>
      </c>
      <c r="D15" s="33">
        <f>2+1+2+3+2+2+1+1+2</f>
        <v>16</v>
      </c>
      <c r="E15" s="33">
        <f>1+1</f>
        <v>2</v>
      </c>
      <c r="F15" s="33">
        <v>0</v>
      </c>
      <c r="G15" s="33">
        <f>1112+284</f>
        <v>1396</v>
      </c>
      <c r="H15" s="33">
        <v>4127</v>
      </c>
      <c r="I15" s="33">
        <f>7+28</f>
        <v>35</v>
      </c>
      <c r="J15" s="33">
        <f t="shared" si="0"/>
        <v>6022</v>
      </c>
    </row>
    <row r="16" spans="1:10" ht="25.4" customHeight="1" x14ac:dyDescent="0.35">
      <c r="A16" s="39" t="s">
        <v>69</v>
      </c>
      <c r="B16" s="33">
        <v>0</v>
      </c>
      <c r="C16" s="33">
        <v>0</v>
      </c>
      <c r="D16" s="33">
        <v>0</v>
      </c>
      <c r="E16" s="33">
        <v>0</v>
      </c>
      <c r="F16" s="33">
        <f>2+1+1</f>
        <v>4</v>
      </c>
      <c r="G16" s="33">
        <f>124+14+20</f>
        <v>158</v>
      </c>
      <c r="H16" s="33">
        <v>541</v>
      </c>
      <c r="I16" s="33">
        <f>1+4</f>
        <v>5</v>
      </c>
      <c r="J16" s="33">
        <f t="shared" si="0"/>
        <v>708</v>
      </c>
    </row>
    <row r="17" spans="1:10" ht="25.4" customHeight="1" x14ac:dyDescent="0.35">
      <c r="A17" s="39" t="s">
        <v>70</v>
      </c>
      <c r="B17" s="33">
        <v>0</v>
      </c>
      <c r="C17" s="33">
        <v>0</v>
      </c>
      <c r="D17" s="33">
        <v>0</v>
      </c>
      <c r="E17" s="33">
        <v>68</v>
      </c>
      <c r="F17" s="33">
        <f>1+1</f>
        <v>2</v>
      </c>
      <c r="G17" s="33">
        <f>21+11</f>
        <v>32</v>
      </c>
      <c r="H17" s="33">
        <v>158</v>
      </c>
      <c r="I17" s="33">
        <f>1+3</f>
        <v>4</v>
      </c>
      <c r="J17" s="33">
        <f t="shared" si="0"/>
        <v>264</v>
      </c>
    </row>
    <row r="18" spans="1:10" ht="25.4" customHeight="1" x14ac:dyDescent="0.35">
      <c r="A18" s="39" t="s">
        <v>71</v>
      </c>
      <c r="B18" s="33">
        <v>0</v>
      </c>
      <c r="C18" s="33">
        <v>0</v>
      </c>
      <c r="D18" s="33">
        <v>0</v>
      </c>
      <c r="E18" s="33">
        <f>56+4</f>
        <v>60</v>
      </c>
      <c r="F18" s="33">
        <v>0</v>
      </c>
      <c r="G18" s="33">
        <f>15+3</f>
        <v>18</v>
      </c>
      <c r="H18" s="33">
        <v>79</v>
      </c>
      <c r="I18" s="33">
        <v>2</v>
      </c>
      <c r="J18" s="33">
        <f t="shared" si="0"/>
        <v>159</v>
      </c>
    </row>
    <row r="19" spans="1:10" ht="25.4" customHeight="1" x14ac:dyDescent="0.35">
      <c r="A19" s="39" t="s">
        <v>72</v>
      </c>
      <c r="B19" s="33">
        <v>0</v>
      </c>
      <c r="C19" s="33">
        <v>0</v>
      </c>
      <c r="D19" s="33">
        <v>0</v>
      </c>
      <c r="E19" s="33">
        <v>6</v>
      </c>
      <c r="F19" s="33">
        <v>0</v>
      </c>
      <c r="G19" s="33">
        <v>0</v>
      </c>
      <c r="H19" s="33">
        <v>0</v>
      </c>
      <c r="I19" s="33">
        <v>0</v>
      </c>
      <c r="J19" s="33">
        <f t="shared" si="0"/>
        <v>6</v>
      </c>
    </row>
    <row r="20" spans="1:10" ht="25.4" customHeight="1" x14ac:dyDescent="0.35">
      <c r="A20" s="39" t="s">
        <v>73</v>
      </c>
      <c r="B20" s="33">
        <v>0</v>
      </c>
      <c r="C20" s="33">
        <v>0</v>
      </c>
      <c r="D20" s="33">
        <v>0</v>
      </c>
      <c r="E20" s="33">
        <f>58+2+13</f>
        <v>73</v>
      </c>
      <c r="F20" s="33">
        <f>1+1</f>
        <v>2</v>
      </c>
      <c r="G20" s="33">
        <v>34</v>
      </c>
      <c r="H20" s="33">
        <v>122</v>
      </c>
      <c r="I20" s="33">
        <f>1+1</f>
        <v>2</v>
      </c>
      <c r="J20" s="33">
        <f t="shared" si="0"/>
        <v>233</v>
      </c>
    </row>
    <row r="21" spans="1:10" ht="25.4" customHeight="1" x14ac:dyDescent="0.35">
      <c r="A21" s="39" t="s">
        <v>74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f>109+12</f>
        <v>121</v>
      </c>
      <c r="H21" s="33">
        <v>584</v>
      </c>
      <c r="I21" s="33">
        <f>2+8</f>
        <v>10</v>
      </c>
      <c r="J21" s="33">
        <f t="shared" si="0"/>
        <v>715</v>
      </c>
    </row>
    <row r="22" spans="1:10" ht="25.4" customHeight="1" x14ac:dyDescent="0.35">
      <c r="A22" s="39" t="s">
        <v>75</v>
      </c>
      <c r="B22" s="33">
        <f>1+1+1+1</f>
        <v>4</v>
      </c>
      <c r="C22" s="33">
        <v>279</v>
      </c>
      <c r="D22" s="33">
        <f>2+0+1+4+2+1+2+1+2</f>
        <v>15</v>
      </c>
      <c r="E22" s="33">
        <v>0</v>
      </c>
      <c r="F22" s="33">
        <v>0</v>
      </c>
      <c r="G22" s="33">
        <f>188+41</f>
        <v>229</v>
      </c>
      <c r="H22" s="33">
        <v>712</v>
      </c>
      <c r="I22" s="33">
        <f>1+4</f>
        <v>5</v>
      </c>
      <c r="J22" s="33">
        <f t="shared" si="0"/>
        <v>1244</v>
      </c>
    </row>
    <row r="23" spans="1:10" ht="25.4" customHeight="1" x14ac:dyDescent="0.35">
      <c r="A23" s="39" t="s">
        <v>76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f>140+38</f>
        <v>178</v>
      </c>
      <c r="H23" s="33">
        <v>788</v>
      </c>
      <c r="I23" s="33">
        <f>1+4</f>
        <v>5</v>
      </c>
      <c r="J23" s="33">
        <f t="shared" si="0"/>
        <v>971</v>
      </c>
    </row>
    <row r="24" spans="1:10" ht="25.4" customHeight="1" x14ac:dyDescent="0.35">
      <c r="A24" s="39" t="s">
        <v>77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f>298+64</f>
        <v>362</v>
      </c>
      <c r="H24" s="33">
        <v>708</v>
      </c>
      <c r="I24" s="33">
        <f>1+4</f>
        <v>5</v>
      </c>
      <c r="J24" s="33">
        <f t="shared" si="0"/>
        <v>1075</v>
      </c>
    </row>
    <row r="25" spans="1:10" ht="25.4" customHeight="1" x14ac:dyDescent="0.35">
      <c r="A25" s="39" t="s">
        <v>78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f>378+146</f>
        <v>524</v>
      </c>
      <c r="H25" s="33">
        <v>2343</v>
      </c>
      <c r="I25" s="33">
        <f>5+17</f>
        <v>22</v>
      </c>
      <c r="J25" s="33">
        <f t="shared" si="0"/>
        <v>2889</v>
      </c>
    </row>
    <row r="26" spans="1:10" ht="25.4" customHeight="1" x14ac:dyDescent="0.35">
      <c r="A26" s="39" t="s">
        <v>84</v>
      </c>
      <c r="B26" s="33">
        <v>0</v>
      </c>
      <c r="C26" s="33">
        <v>0</v>
      </c>
      <c r="D26" s="33">
        <v>0</v>
      </c>
      <c r="E26" s="33">
        <v>2</v>
      </c>
      <c r="F26" s="33">
        <v>0</v>
      </c>
      <c r="G26" s="33">
        <v>0</v>
      </c>
      <c r="H26" s="33">
        <v>0</v>
      </c>
      <c r="I26" s="33">
        <v>1</v>
      </c>
      <c r="J26" s="33">
        <f t="shared" si="0"/>
        <v>3</v>
      </c>
    </row>
    <row r="27" spans="1:10" ht="25.4" customHeight="1" x14ac:dyDescent="0.35">
      <c r="A27" s="39" t="s">
        <v>85</v>
      </c>
      <c r="B27" s="33">
        <v>0</v>
      </c>
      <c r="C27" s="33">
        <v>0</v>
      </c>
      <c r="D27" s="33">
        <v>0</v>
      </c>
      <c r="E27" s="33">
        <v>5</v>
      </c>
      <c r="F27" s="33">
        <v>2</v>
      </c>
      <c r="G27" s="33">
        <v>0</v>
      </c>
      <c r="H27" s="33">
        <v>0</v>
      </c>
      <c r="I27" s="33"/>
      <c r="J27" s="33">
        <f t="shared" si="0"/>
        <v>7</v>
      </c>
    </row>
    <row r="28" spans="1:10" ht="25.4" customHeight="1" x14ac:dyDescent="0.35">
      <c r="A28" s="36" t="s">
        <v>79</v>
      </c>
      <c r="B28" s="37">
        <f>SUM(B10:B27)</f>
        <v>39</v>
      </c>
      <c r="C28" s="37">
        <f t="shared" ref="C28:J28" si="1">SUM(C10:C27)</f>
        <v>696</v>
      </c>
      <c r="D28" s="37">
        <f t="shared" si="1"/>
        <v>31</v>
      </c>
      <c r="E28" s="37">
        <f t="shared" si="1"/>
        <v>308</v>
      </c>
      <c r="F28" s="37">
        <f t="shared" si="1"/>
        <v>18</v>
      </c>
      <c r="G28" s="37">
        <f t="shared" si="1"/>
        <v>4034</v>
      </c>
      <c r="H28" s="37">
        <f t="shared" si="1"/>
        <v>13254</v>
      </c>
      <c r="I28" s="37">
        <f t="shared" si="1"/>
        <v>121</v>
      </c>
      <c r="J28" s="38">
        <f t="shared" si="1"/>
        <v>18501</v>
      </c>
    </row>
    <row r="29" spans="1:10" ht="15.75" customHeight="1" x14ac:dyDescent="0.35">
      <c r="J29" s="35"/>
    </row>
    <row r="30" spans="1:10" ht="15.75" customHeight="1" x14ac:dyDescent="0.35"/>
    <row r="31" spans="1:10" ht="15.75" customHeight="1" x14ac:dyDescent="0.35"/>
    <row r="32" spans="1:10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</sheetData>
  <autoFilter ref="A9:J30" xr:uid="{CCD865E4-C61A-4303-96A5-AB382D54905D}"/>
  <mergeCells count="1">
    <mergeCell ref="A7:J7"/>
  </mergeCells>
  <pageMargins left="0.7" right="0.7" top="0.75" bottom="0.75" header="0.3" footer="0.3"/>
  <pageSetup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Synthèse par région</vt:lpstr>
      <vt:lpstr>Feuil1</vt:lpstr>
      <vt:lpstr>Région</vt:lpstr>
      <vt:lpstr>Nombres de bourse par régions</vt:lpstr>
    </vt:vector>
  </TitlesOfParts>
  <Company>Ministere de la Sante et des Services sociaux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Aliou Sylla</dc:creator>
  <cp:lastModifiedBy>Mélissa Harvey-Labonté</cp:lastModifiedBy>
  <dcterms:created xsi:type="dcterms:W3CDTF">2023-03-09T19:52:26Z</dcterms:created>
  <dcterms:modified xsi:type="dcterms:W3CDTF">2023-03-24T17:42:08Z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2023-03-09T19:52:27Z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2c1048c2-56d7-4baa-a1a2-acfba9701b1d</vt:lpwstr>
  </property>
  <property fmtid="{D5CDD505-2E9C-101B-9397-08002B2CF9AE}" pid="8" name="MSIP_Label_6a7d8d5d-78e2-4a62-9fcd-016eb5e4c57c_ContentBits">
    <vt:lpwstr>0</vt:lpwstr>
  </property>
</Properties>
</file>